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2\09\Сомона роикадам\Tj\"/>
    </mc:Choice>
  </mc:AlternateContent>
  <xr:revisionPtr revIDLastSave="0" documentId="13_ncr:1_{CDD77EBC-89AD-47D3-8A92-4139872BA4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j" sheetId="9" r:id="rId1"/>
  </sheets>
  <externalReferences>
    <externalReference r:id="rId2"/>
    <externalReference r:id="rId3"/>
  </externalReferences>
  <definedNames>
    <definedName name="dateDamanition">Tj!$C:$C</definedName>
    <definedName name="dateDemention">#REF!</definedName>
    <definedName name="ofset" localSheetId="0">#REF!</definedName>
    <definedName name="ofset">#REF!</definedName>
    <definedName name="_xlnm.Print_Area" localSheetId="0">Tj!$A$1:$N$32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N29" i="9" l="1"/>
  <c r="N28" i="9"/>
  <c r="N27" i="9"/>
  <c r="N20" i="9"/>
  <c r="N18" i="9"/>
  <c r="N17" i="9"/>
  <c r="N16" i="9"/>
  <c r="N15" i="9"/>
  <c r="N14" i="9"/>
  <c r="N13" i="9"/>
  <c r="N11" i="9"/>
  <c r="N10" i="9"/>
  <c r="N9" i="9"/>
  <c r="N8" i="9"/>
  <c r="N7" i="9"/>
  <c r="N6" i="9"/>
  <c r="N24" i="9" l="1"/>
  <c r="N25" i="9"/>
  <c r="N5" i="9"/>
  <c r="N12" i="9"/>
  <c r="N21" i="9" s="1"/>
  <c r="N19" i="9"/>
</calcChain>
</file>

<file path=xl/sharedStrings.xml><?xml version="1.0" encoding="utf-8"?>
<sst xmlns="http://schemas.openxmlformats.org/spreadsheetml/2006/main" count="66" uniqueCount="66">
  <si>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</si>
  <si>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</si>
  <si>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</si>
  <si>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</si>
  <si>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</si>
  <si>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</si>
  <si>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</si>
  <si>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</si>
  <si>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</si>
  <si>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</si>
  <si>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</si>
  <si>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</si>
  <si>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</si>
  <si>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</si>
  <si>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</si>
  <si>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</si>
  <si>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</si>
  <si>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</si>
  <si>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</si>
  <si>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</si>
  <si>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</si>
  <si>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</si>
  <si>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</si>
  <si>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</si>
  <si>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Нишондиҳандаҳои молиявии</t>
  </si>
  <si>
    <t>(бо млн. сомонӣ)</t>
  </si>
  <si>
    <t>Нишондиҳандаҳо</t>
  </si>
  <si>
    <t>ДОРОИҲО</t>
  </si>
  <si>
    <t>Нақдина</t>
  </si>
  <si>
    <t>Барои гирифтан аз БМТ ва ташкилотҳои қарзии молиявӣ</t>
  </si>
  <si>
    <t>Коғазҳои қиматнок ва сармоягузорӣ</t>
  </si>
  <si>
    <t>Қарзҳо, иҷораи молиявӣ ва овердрафт</t>
  </si>
  <si>
    <t>Воситаҳои асосӣ ва дороиҳои ғайримоддӣ</t>
  </si>
  <si>
    <t>Дигар дороиҳо</t>
  </si>
  <si>
    <t>УҲДАДОРИҲО</t>
  </si>
  <si>
    <t xml:space="preserve">Барои пардохт ба БМТ ва ташкилотҳои қарзии молиявӣ </t>
  </si>
  <si>
    <t>Амонатҳо</t>
  </si>
  <si>
    <t>Коғазҳои қиматноки баровардашуда</t>
  </si>
  <si>
    <t>Дигар уҳдадориҳо</t>
  </si>
  <si>
    <t>САРМОЯИ ТАВОЗУНӢ</t>
  </si>
  <si>
    <t>Сармояи пардохташуда</t>
  </si>
  <si>
    <t xml:space="preserve">Захираҳо </t>
  </si>
  <si>
    <t xml:space="preserve">Фоидаи соли ҷорӣ </t>
  </si>
  <si>
    <t>УХДАДОРӢ ВА САРМОЯ</t>
  </si>
  <si>
    <t>НИШОНДИҲАНДАҲОИ ФАЪОЛИЯТ</t>
  </si>
  <si>
    <t>Даромаднокии дороиҳо (ROA, %)</t>
  </si>
  <si>
    <t>Даромаднокии сармоя (ROE, %)</t>
  </si>
  <si>
    <t>Даромади фоизии холис (NIM, %)</t>
  </si>
  <si>
    <t>Меъёри пардохтпазирии ҷорӣ (К-2.1, %)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</si>
  <si>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</si>
  <si>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</si>
  <si>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</si>
  <si>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</si>
  <si>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Миқдори кортҳои бонкӣ (адад)</t>
  </si>
  <si>
    <t>ҶСП ”Аввалин бонки молиявии хурд”</t>
  </si>
  <si>
    <t>31/12/2019</t>
  </si>
  <si>
    <t>31/03/2020</t>
  </si>
  <si>
    <t>30/06/2020</t>
  </si>
  <si>
    <t>30/09/2020</t>
  </si>
  <si>
    <t>31/12/2020</t>
  </si>
  <si>
    <t>31/03/2021</t>
  </si>
  <si>
    <t>30/06/2021</t>
  </si>
  <si>
    <t>30/09/2021</t>
  </si>
  <si>
    <t>31/12/2021</t>
  </si>
  <si>
    <t>31/03/2022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</si>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</sst>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3" borderId="1" xfId="1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4.34\$fina_server\NEW%20Reports\Reports\2022\EM09\PER3\BNK.FIN.v1.1805m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4.34\fina_server\NEW%20Reports\Reports\2022\EM09\PER3\BNK.FIN.v1.1805m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</sheetNames>
    <sheetDataSet>
      <sheetData sheetId="0"/>
      <sheetData sheetId="1"/>
      <sheetData sheetId="2"/>
      <sheetData sheetId="3">
        <row r="7">
          <cell r="D7">
            <v>149826389</v>
          </cell>
        </row>
        <row r="8">
          <cell r="D8">
            <v>0</v>
          </cell>
        </row>
        <row r="9">
          <cell r="D9">
            <v>161729288</v>
          </cell>
        </row>
        <row r="13">
          <cell r="D13">
            <v>193826572</v>
          </cell>
        </row>
        <row r="39">
          <cell r="D39">
            <v>0</v>
          </cell>
        </row>
        <row r="70">
          <cell r="D70">
            <v>36197505</v>
          </cell>
        </row>
        <row r="78">
          <cell r="D78">
            <v>32990717</v>
          </cell>
        </row>
        <row r="87">
          <cell r="D87">
            <v>18082782</v>
          </cell>
        </row>
        <row r="98">
          <cell r="D98">
            <v>165790</v>
          </cell>
        </row>
      </sheetData>
      <sheetData sheetId="4">
        <row r="7">
          <cell r="D7">
            <v>0</v>
          </cell>
        </row>
        <row r="8">
          <cell r="D8">
            <v>4684980</v>
          </cell>
        </row>
        <row r="29">
          <cell r="D29">
            <v>806054542</v>
          </cell>
        </row>
        <row r="34">
          <cell r="D34">
            <v>0</v>
          </cell>
        </row>
        <row r="35">
          <cell r="D35">
            <v>10758104</v>
          </cell>
        </row>
        <row r="36">
          <cell r="D36">
            <v>83024287</v>
          </cell>
        </row>
        <row r="46">
          <cell r="D46">
            <v>5883156</v>
          </cell>
        </row>
      </sheetData>
      <sheetData sheetId="5">
        <row r="8">
          <cell r="D8">
            <v>93340000</v>
          </cell>
        </row>
        <row r="13">
          <cell r="D13">
            <v>25364390</v>
          </cell>
        </row>
        <row r="25">
          <cell r="D25">
            <v>188994516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F11">
            <v>0.71333673989259971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1">
          <cell r="D11">
            <v>7</v>
          </cell>
        </row>
        <row r="12">
          <cell r="D12">
            <v>36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</sheetNames>
    <sheetDataSet>
      <sheetData sheetId="0"/>
      <sheetData sheetId="1"/>
      <sheetData sheetId="2"/>
      <sheetData sheetId="3">
        <row r="50">
          <cell r="D50">
            <v>506580542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B1C9-30DA-46F9-8026-91A575A7BD8E}">
  <dimension ref="A1:S32"/>
  <sheetViews>
    <sheetView tabSelected="1" view="pageBreakPreview" zoomScale="70" zoomScaleNormal="100" zoomScaleSheetLayoutView="70" workbookViewId="0">
      <selection activeCell="N32" sqref="N32"/>
    </sheetView>
  </sheetViews>
  <sheetFormatPr defaultRowHeight="15" x14ac:dyDescent="0.25"/>
  <cols>
    <col min="1" max="1" width="6" customWidth="1"/>
    <col min="2" max="2" width="61.28515625" style="2" customWidth="1"/>
    <col min="3" max="14" width="23.5703125" customWidth="1"/>
    <col min="15" max="20" width="8" customWidth="1"/>
  </cols>
  <sheetData>
    <row r="1" spans="1:19" ht="30" customHeight="1" x14ac:dyDescent="0.3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6"/>
      <c r="P1" s="26"/>
      <c r="Q1" s="26"/>
      <c r="R1" s="26"/>
      <c r="S1" s="26"/>
    </row>
    <row r="2" spans="1:19" ht="30" customHeight="1" x14ac:dyDescent="0.2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5"/>
      <c r="P2" s="25"/>
      <c r="Q2" s="25"/>
      <c r="R2" s="25"/>
      <c r="S2" s="25"/>
    </row>
    <row r="3" spans="1:19" ht="19.5" customHeight="1" x14ac:dyDescent="0.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  <c r="Q3" s="24"/>
      <c r="R3" s="24"/>
      <c r="S3" s="24"/>
    </row>
    <row r="4" spans="1:19" ht="19.5" customHeight="1" x14ac:dyDescent="0.25">
      <c r="A4" s="4"/>
      <c r="B4" s="5" t="s">
        <v>26</v>
      </c>
      <c r="C4" s="6" t="s">
        <v>55</v>
      </c>
      <c r="D4" s="6" t="s">
        <v>56</v>
      </c>
      <c r="E4" s="6" t="s">
        <v>57</v>
      </c>
      <c r="F4" s="6" t="s">
        <v>58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28">
        <v>44834</v>
      </c>
    </row>
    <row r="5" spans="1:19" ht="19.5" customHeight="1" x14ac:dyDescent="0.25">
      <c r="A5" s="7">
        <v>1</v>
      </c>
      <c r="B5" s="8" t="s">
        <v>27</v>
      </c>
      <c r="C5" s="9">
        <v>875.89171899999997</v>
      </c>
      <c r="D5" s="9">
        <v>946.706414</v>
      </c>
      <c r="E5" s="9">
        <v>908.59698100000003</v>
      </c>
      <c r="F5" s="9">
        <v>947.10872900000004</v>
      </c>
      <c r="G5" s="9">
        <v>991.30830300000002</v>
      </c>
      <c r="H5" s="9">
        <v>1065.6951220000001</v>
      </c>
      <c r="I5" s="9">
        <v>1091.203307</v>
      </c>
      <c r="J5" s="9">
        <v>1110.7680029999999</v>
      </c>
      <c r="K5" s="9">
        <v>1122.9284150000001</v>
      </c>
      <c r="L5" s="9">
        <v>1253.048286</v>
      </c>
      <c r="M5" s="9">
        <v>1104.21342</v>
      </c>
      <c r="N5" s="9">
        <f>+N6+N7+N8+N9+N10+N11</f>
        <v>1099.3995849999999</v>
      </c>
    </row>
    <row r="6" spans="1:19" s="1" customFormat="1" ht="19.5" customHeight="1" x14ac:dyDescent="0.25">
      <c r="A6" s="10" t="s">
        <v>0</v>
      </c>
      <c r="B6" s="11" t="s">
        <v>28</v>
      </c>
      <c r="C6" s="12">
        <v>45.741517999999999</v>
      </c>
      <c r="D6" s="12">
        <v>68.858097999999998</v>
      </c>
      <c r="E6" s="12">
        <v>73.418257999999994</v>
      </c>
      <c r="F6" s="12">
        <v>95.925837000000001</v>
      </c>
      <c r="G6" s="12">
        <v>66.429644999999994</v>
      </c>
      <c r="H6" s="12">
        <v>94.889869000000004</v>
      </c>
      <c r="I6" s="12">
        <v>92.021275000000003</v>
      </c>
      <c r="J6" s="12">
        <v>95.191954999999993</v>
      </c>
      <c r="K6" s="12">
        <v>90.228424000000004</v>
      </c>
      <c r="L6" s="12">
        <v>44.71875</v>
      </c>
      <c r="M6" s="12">
        <v>120.886571</v>
      </c>
      <c r="N6" s="12">
        <f>('[1]BA01.01'!$D$7+'[1]BA01.01'!$D$8)/1000000</f>
        <v>149.82638900000001</v>
      </c>
    </row>
    <row r="7" spans="1:19" s="1" customFormat="1" ht="19.5" customHeight="1" x14ac:dyDescent="0.25">
      <c r="A7" s="13" t="s">
        <v>1</v>
      </c>
      <c r="B7" s="11" t="s">
        <v>29</v>
      </c>
      <c r="C7" s="14">
        <v>273.02725900000002</v>
      </c>
      <c r="D7" s="14">
        <v>301.19604700000002</v>
      </c>
      <c r="E7" s="14">
        <v>299.48677500000002</v>
      </c>
      <c r="F7" s="14">
        <v>295.34505000000001</v>
      </c>
      <c r="G7" s="14">
        <v>321.50997899999999</v>
      </c>
      <c r="H7" s="14">
        <v>352.10396700000001</v>
      </c>
      <c r="I7" s="14">
        <v>410.75513799999999</v>
      </c>
      <c r="J7" s="14">
        <v>360.87603200000001</v>
      </c>
      <c r="K7" s="14">
        <v>388.45932399999998</v>
      </c>
      <c r="L7" s="14">
        <v>541.16074400000002</v>
      </c>
      <c r="M7" s="14">
        <v>404.23231600000003</v>
      </c>
      <c r="N7" s="14">
        <f>('[1]BA01.01'!$D$9+'[1]BA01.01'!$D$13)/1000000</f>
        <v>355.55586</v>
      </c>
    </row>
    <row r="8" spans="1:19" s="1" customFormat="1" ht="19.5" customHeight="1" x14ac:dyDescent="0.25">
      <c r="A8" s="13" t="s">
        <v>2</v>
      </c>
      <c r="B8" s="11" t="s">
        <v>30</v>
      </c>
      <c r="C8" s="14">
        <v>131.688379</v>
      </c>
      <c r="D8" s="14">
        <v>134.70381800000001</v>
      </c>
      <c r="E8" s="14">
        <v>128.68808300000001</v>
      </c>
      <c r="F8" s="14">
        <v>144.18430000000001</v>
      </c>
      <c r="G8" s="14">
        <v>174.14979099999999</v>
      </c>
      <c r="H8" s="14">
        <v>178.16370499999999</v>
      </c>
      <c r="I8" s="14">
        <v>94.527071000000007</v>
      </c>
      <c r="J8" s="14">
        <v>124.940817</v>
      </c>
      <c r="K8" s="14">
        <v>115.94153900000001</v>
      </c>
      <c r="L8" s="14">
        <v>110.273455</v>
      </c>
      <c r="M8" s="14">
        <v>54.883726000000003</v>
      </c>
      <c r="N8" s="14">
        <f>('[1]BA01.01'!$D$39+'[1]BA01.01'!$D$70)/1000000</f>
        <v>36.197505</v>
      </c>
    </row>
    <row r="9" spans="1:19" s="1" customFormat="1" ht="19.5" customHeight="1" x14ac:dyDescent="0.25">
      <c r="A9" s="13" t="s">
        <v>3</v>
      </c>
      <c r="B9" s="11" t="s">
        <v>31</v>
      </c>
      <c r="C9" s="14">
        <v>359.20149700000002</v>
      </c>
      <c r="D9" s="14">
        <v>374.62888400000003</v>
      </c>
      <c r="E9" s="14">
        <v>334.16413699999998</v>
      </c>
      <c r="F9" s="14">
        <v>342.19406900000001</v>
      </c>
      <c r="G9" s="14">
        <v>359.23086000000001</v>
      </c>
      <c r="H9" s="14">
        <v>373.351314</v>
      </c>
      <c r="I9" s="14">
        <v>430.620634</v>
      </c>
      <c r="J9" s="14">
        <v>467.69470000000001</v>
      </c>
      <c r="K9" s="14">
        <v>475.43368700000002</v>
      </c>
      <c r="L9" s="14">
        <v>496.402627</v>
      </c>
      <c r="M9" s="14">
        <v>469.35164600000002</v>
      </c>
      <c r="N9" s="14">
        <f>('[2]BA01.01'!$D$50)/1000000</f>
        <v>506.58054199999998</v>
      </c>
    </row>
    <row r="10" spans="1:19" s="1" customFormat="1" ht="19.5" customHeight="1" x14ac:dyDescent="0.25">
      <c r="A10" s="13" t="s">
        <v>4</v>
      </c>
      <c r="B10" s="11" t="s">
        <v>32</v>
      </c>
      <c r="C10" s="14">
        <v>42.849890000000002</v>
      </c>
      <c r="D10" s="14">
        <v>43.269526999999997</v>
      </c>
      <c r="E10" s="14">
        <v>47.892589000000001</v>
      </c>
      <c r="F10" s="14">
        <v>44.837763000000002</v>
      </c>
      <c r="G10" s="14">
        <v>42.865420999999998</v>
      </c>
      <c r="H10" s="14">
        <v>43.333691000000002</v>
      </c>
      <c r="I10" s="14">
        <v>40.087854999999998</v>
      </c>
      <c r="J10" s="14">
        <v>37.493459000000001</v>
      </c>
      <c r="K10" s="14">
        <v>36.010885000000002</v>
      </c>
      <c r="L10" s="14">
        <v>36.593862000000001</v>
      </c>
      <c r="M10" s="14">
        <v>34.636724999999998</v>
      </c>
      <c r="N10" s="14">
        <f>'[1]BA01.01'!$D$78/1000000</f>
        <v>32.990716999999997</v>
      </c>
    </row>
    <row r="11" spans="1:19" s="1" customFormat="1" ht="19.5" customHeight="1" x14ac:dyDescent="0.25">
      <c r="A11" s="13" t="s">
        <v>5</v>
      </c>
      <c r="B11" s="11" t="s">
        <v>33</v>
      </c>
      <c r="C11" s="14">
        <v>23.383176000000049</v>
      </c>
      <c r="D11" s="14">
        <v>24.050039999999967</v>
      </c>
      <c r="E11" s="14">
        <v>24.947138999999993</v>
      </c>
      <c r="F11" s="14">
        <v>24.621710000000007</v>
      </c>
      <c r="G11" s="14">
        <v>27.12260700000013</v>
      </c>
      <c r="H11" s="14">
        <v>23.852575999999999</v>
      </c>
      <c r="I11" s="14">
        <v>23.191334000000097</v>
      </c>
      <c r="J11" s="14">
        <v>24.571039999999812</v>
      </c>
      <c r="K11" s="14">
        <v>16.85455600000023</v>
      </c>
      <c r="L11" s="14">
        <v>23.898848000000044</v>
      </c>
      <c r="M11" s="14">
        <v>20.222435999999789</v>
      </c>
      <c r="N11" s="14">
        <f>('[1]BA01.01'!$D$87+'[1]BA01.01'!$D$98)/1000000</f>
        <v>18.248571999999999</v>
      </c>
    </row>
    <row r="12" spans="1:19" s="1" customFormat="1" ht="19.5" customHeight="1" x14ac:dyDescent="0.25">
      <c r="A12" s="15" t="s">
        <v>6</v>
      </c>
      <c r="B12" s="8" t="s">
        <v>34</v>
      </c>
      <c r="C12" s="9">
        <v>739.22566300000005</v>
      </c>
      <c r="D12" s="9">
        <v>807.36939199999995</v>
      </c>
      <c r="E12" s="9">
        <v>771.11878999999999</v>
      </c>
      <c r="F12" s="9">
        <v>806.50915999999995</v>
      </c>
      <c r="G12" s="9">
        <v>846.67914099999996</v>
      </c>
      <c r="H12" s="9">
        <v>916.256033</v>
      </c>
      <c r="I12" s="9">
        <v>938.54829900000004</v>
      </c>
      <c r="J12" s="9">
        <v>952.42650000000003</v>
      </c>
      <c r="K12" s="9">
        <v>955.54872699999999</v>
      </c>
      <c r="L12" s="9">
        <v>1079.350567</v>
      </c>
      <c r="M12" s="9">
        <v>925.69248300000004</v>
      </c>
      <c r="N12" s="9">
        <f>+N13+N14+N15+N16</f>
        <v>910.40506899999991</v>
      </c>
    </row>
    <row r="13" spans="1:19" s="1" customFormat="1" ht="19.5" customHeight="1" x14ac:dyDescent="0.25">
      <c r="A13" s="13" t="s">
        <v>7</v>
      </c>
      <c r="B13" s="11" t="s">
        <v>35</v>
      </c>
      <c r="C13" s="14">
        <v>27.792994</v>
      </c>
      <c r="D13" s="14">
        <v>28.224315000000001</v>
      </c>
      <c r="E13" s="14">
        <v>18.041156999999998</v>
      </c>
      <c r="F13" s="14">
        <v>16.968073</v>
      </c>
      <c r="G13" s="14">
        <v>15.00062</v>
      </c>
      <c r="H13" s="14">
        <v>14.092959</v>
      </c>
      <c r="I13" s="14">
        <v>13.286448999999999</v>
      </c>
      <c r="J13" s="14">
        <v>11.650852</v>
      </c>
      <c r="K13" s="14">
        <v>12.357780999999999</v>
      </c>
      <c r="L13" s="14">
        <v>12.942378</v>
      </c>
      <c r="M13" s="14">
        <v>8.3520649999999996</v>
      </c>
      <c r="N13" s="14">
        <f>('[1]BL01.02'!$D$7+'[1]BL01.02'!$D$8)/1000000</f>
        <v>4.6849800000000004</v>
      </c>
    </row>
    <row r="14" spans="1:19" s="1" customFormat="1" ht="19.5" customHeight="1" x14ac:dyDescent="0.25">
      <c r="A14" s="13" t="s">
        <v>8</v>
      </c>
      <c r="B14" s="11" t="s">
        <v>36</v>
      </c>
      <c r="C14" s="14">
        <v>630.89966100000004</v>
      </c>
      <c r="D14" s="14">
        <v>696.20397200000002</v>
      </c>
      <c r="E14" s="14">
        <v>675.38293699999997</v>
      </c>
      <c r="F14" s="14">
        <v>710.154402</v>
      </c>
      <c r="G14" s="14">
        <v>753.02599599999996</v>
      </c>
      <c r="H14" s="14">
        <v>821.56057099999998</v>
      </c>
      <c r="I14" s="14">
        <v>837.73767599999996</v>
      </c>
      <c r="J14" s="14">
        <v>854.11763800000006</v>
      </c>
      <c r="K14" s="14">
        <v>859.63556800000003</v>
      </c>
      <c r="L14" s="14">
        <v>951.10840199999996</v>
      </c>
      <c r="M14" s="14">
        <v>818.51552300000003</v>
      </c>
      <c r="N14" s="14">
        <f>('[1]BL01.02'!$D$29)/1000000</f>
        <v>806.05454199999997</v>
      </c>
    </row>
    <row r="15" spans="1:19" s="1" customFormat="1" ht="19.5" customHeight="1" x14ac:dyDescent="0.25">
      <c r="A15" s="13" t="s">
        <v>9</v>
      </c>
      <c r="B15" s="11" t="s">
        <v>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f>('[1]BL01.02'!$D$34)/1000000</f>
        <v>0</v>
      </c>
    </row>
    <row r="16" spans="1:19" s="1" customFormat="1" ht="19.5" customHeight="1" x14ac:dyDescent="0.25">
      <c r="A16" s="13" t="s">
        <v>10</v>
      </c>
      <c r="B16" s="11" t="s">
        <v>38</v>
      </c>
      <c r="C16" s="14">
        <v>80.533007999999995</v>
      </c>
      <c r="D16" s="14">
        <v>82.94110499999988</v>
      </c>
      <c r="E16" s="14">
        <v>77.694696000000022</v>
      </c>
      <c r="F16" s="14">
        <v>79.386684999999943</v>
      </c>
      <c r="G16" s="14">
        <v>78.652524999999969</v>
      </c>
      <c r="H16" s="14">
        <v>80.60250300000007</v>
      </c>
      <c r="I16" s="14">
        <v>87.52417400000013</v>
      </c>
      <c r="J16" s="14">
        <v>86.65800999999999</v>
      </c>
      <c r="K16" s="14">
        <v>83.555377999999905</v>
      </c>
      <c r="L16" s="14">
        <v>115.29978700000004</v>
      </c>
      <c r="M16" s="14">
        <v>98.82489499999997</v>
      </c>
      <c r="N16" s="14">
        <f>('[1]BL01.02'!$D$36+'[1]BL01.02'!$D$35+'[1]BL01.02'!$D$46)/1000000</f>
        <v>99.665547000000004</v>
      </c>
    </row>
    <row r="17" spans="1:14" s="1" customFormat="1" ht="19.5" customHeight="1" x14ac:dyDescent="0.25">
      <c r="A17" s="15" t="s">
        <v>11</v>
      </c>
      <c r="B17" s="8" t="s">
        <v>39</v>
      </c>
      <c r="C17" s="9">
        <v>136.666056</v>
      </c>
      <c r="D17" s="9">
        <v>139.33702199999999</v>
      </c>
      <c r="E17" s="9">
        <v>137.47819100000001</v>
      </c>
      <c r="F17" s="9">
        <v>140.599569</v>
      </c>
      <c r="G17" s="9">
        <v>144.62916200000001</v>
      </c>
      <c r="H17" s="9">
        <v>149.439089</v>
      </c>
      <c r="I17" s="9">
        <v>152.65500800000001</v>
      </c>
      <c r="J17" s="9">
        <v>158.34150299999999</v>
      </c>
      <c r="K17" s="9">
        <v>167.37968799999999</v>
      </c>
      <c r="L17" s="9">
        <v>173.69771900000001</v>
      </c>
      <c r="M17" s="9">
        <v>178.520937</v>
      </c>
      <c r="N17" s="9">
        <f>('[1]BC01.03'!$D$25)/1000000</f>
        <v>188.994516</v>
      </c>
    </row>
    <row r="18" spans="1:14" s="1" customFormat="1" ht="19.5" customHeight="1" x14ac:dyDescent="0.25">
      <c r="A18" s="13" t="s">
        <v>12</v>
      </c>
      <c r="B18" s="11" t="s">
        <v>40</v>
      </c>
      <c r="C18" s="14">
        <v>93.34</v>
      </c>
      <c r="D18" s="14">
        <v>93.34</v>
      </c>
      <c r="E18" s="14">
        <v>93.34</v>
      </c>
      <c r="F18" s="14">
        <v>93.34</v>
      </c>
      <c r="G18" s="14">
        <v>93.34</v>
      </c>
      <c r="H18" s="14">
        <v>93.34</v>
      </c>
      <c r="I18" s="14">
        <v>93.34</v>
      </c>
      <c r="J18" s="14">
        <v>93.34</v>
      </c>
      <c r="K18" s="14">
        <v>93.34</v>
      </c>
      <c r="L18" s="14">
        <v>93.34</v>
      </c>
      <c r="M18" s="14">
        <v>93.34</v>
      </c>
      <c r="N18" s="14">
        <f>('[1]BC01.03'!$D$8)/1000000</f>
        <v>93.34</v>
      </c>
    </row>
    <row r="19" spans="1:14" s="1" customFormat="1" ht="19.5" customHeight="1" x14ac:dyDescent="0.25">
      <c r="A19" s="13" t="s">
        <v>13</v>
      </c>
      <c r="B19" s="11" t="s">
        <v>41</v>
      </c>
      <c r="C19" s="14">
        <v>25.066927999999994</v>
      </c>
      <c r="D19" s="14">
        <v>43.117314999999991</v>
      </c>
      <c r="E19" s="14">
        <v>40.600251000000007</v>
      </c>
      <c r="F19" s="14">
        <v>40.268450000000001</v>
      </c>
      <c r="G19" s="14">
        <v>38.59093</v>
      </c>
      <c r="H19" s="14">
        <v>50.606200999999992</v>
      </c>
      <c r="I19" s="14">
        <v>47.526971000000003</v>
      </c>
      <c r="J19" s="14">
        <v>47.350229999999982</v>
      </c>
      <c r="K19" s="14">
        <v>44.914288999999982</v>
      </c>
      <c r="L19" s="14">
        <v>74.199548000000007</v>
      </c>
      <c r="M19" s="14">
        <v>70.357686000000001</v>
      </c>
      <c r="N19" s="14">
        <f>+N17-N18-N20</f>
        <v>70.290126000000001</v>
      </c>
    </row>
    <row r="20" spans="1:14" s="1" customFormat="1" ht="19.5" customHeight="1" x14ac:dyDescent="0.25">
      <c r="A20" s="13" t="s">
        <v>14</v>
      </c>
      <c r="B20" s="11" t="s">
        <v>42</v>
      </c>
      <c r="C20" s="14">
        <v>18.259128</v>
      </c>
      <c r="D20" s="14">
        <v>2.8797069999999998</v>
      </c>
      <c r="E20" s="14">
        <v>3.5379399999999999</v>
      </c>
      <c r="F20" s="14">
        <v>6.9911190000000003</v>
      </c>
      <c r="G20" s="14">
        <v>12.698232000000001</v>
      </c>
      <c r="H20" s="14">
        <v>5.4928879999999998</v>
      </c>
      <c r="I20" s="14">
        <v>11.788036999999999</v>
      </c>
      <c r="J20" s="14">
        <v>17.651273</v>
      </c>
      <c r="K20" s="14">
        <v>29.125399000000002</v>
      </c>
      <c r="L20" s="14">
        <v>6.1581710000000003</v>
      </c>
      <c r="M20" s="14">
        <v>14.823251000000001</v>
      </c>
      <c r="N20" s="14">
        <f>('[1]BC01.03'!$D$13)/1000000</f>
        <v>25.36439</v>
      </c>
    </row>
    <row r="21" spans="1:14" s="1" customFormat="1" ht="19.5" customHeight="1" x14ac:dyDescent="0.25">
      <c r="A21" s="15"/>
      <c r="B21" s="8" t="s">
        <v>43</v>
      </c>
      <c r="C21" s="9">
        <v>875.89171900000008</v>
      </c>
      <c r="D21" s="9">
        <v>946.706414</v>
      </c>
      <c r="E21" s="9">
        <v>908.59698100000003</v>
      </c>
      <c r="F21" s="9">
        <v>947.10872899999993</v>
      </c>
      <c r="G21" s="9">
        <v>991.30830300000002</v>
      </c>
      <c r="H21" s="9">
        <v>1065.6951220000001</v>
      </c>
      <c r="I21" s="9">
        <v>1091.203307</v>
      </c>
      <c r="J21" s="9">
        <v>1110.7680030000001</v>
      </c>
      <c r="K21" s="9">
        <v>1122.9284149999999</v>
      </c>
      <c r="L21" s="9">
        <v>1253.048286</v>
      </c>
      <c r="M21" s="9">
        <v>1104.21342</v>
      </c>
      <c r="N21" s="9">
        <f>N17+N12</f>
        <v>1099.3995849999999</v>
      </c>
    </row>
    <row r="22" spans="1:14" s="1" customFormat="1" ht="19.5" customHeight="1" x14ac:dyDescent="0.2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" customFormat="1" ht="19.5" customHeight="1" x14ac:dyDescent="0.25">
      <c r="A23" s="18"/>
      <c r="B23" s="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" customFormat="1" ht="19.5" customHeight="1" x14ac:dyDescent="0.25">
      <c r="A24" s="19" t="s">
        <v>15</v>
      </c>
      <c r="B24" s="11" t="s">
        <v>45</v>
      </c>
      <c r="C24" s="27">
        <v>2.3050651398980309E-2</v>
      </c>
      <c r="D24" s="27">
        <v>1.2660477697123045E-2</v>
      </c>
      <c r="E24" s="27">
        <v>7.7733323937382434E-3</v>
      </c>
      <c r="F24" s="27">
        <v>1.0115227038494358E-2</v>
      </c>
      <c r="G24" s="27">
        <v>1.3468915136705501E-2</v>
      </c>
      <c r="H24" s="27">
        <v>2.112613166024856E-2</v>
      </c>
      <c r="I24" s="27">
        <v>2.2029138930256761E-2</v>
      </c>
      <c r="J24" s="27">
        <v>2.0928382976622448E-2</v>
      </c>
      <c r="K24" s="27">
        <v>2.576532294460256E-2</v>
      </c>
      <c r="L24" s="27">
        <v>2.0726487018854763E-2</v>
      </c>
      <c r="M24" s="27">
        <v>2.4987018348000514E-2</v>
      </c>
      <c r="N24" s="27">
        <f>(N20/N5)/MONTH($N$4)*12</f>
        <v>3.0761505760134221E-2</v>
      </c>
    </row>
    <row r="25" spans="1:14" s="1" customFormat="1" ht="19.5" customHeight="1" x14ac:dyDescent="0.25">
      <c r="A25" s="19" t="s">
        <v>16</v>
      </c>
      <c r="B25" s="11" t="s">
        <v>46</v>
      </c>
      <c r="C25" s="20">
        <v>0.13360397259140924</v>
      </c>
      <c r="D25" s="20">
        <v>2.0667206451419638E-2</v>
      </c>
      <c r="E25" s="20">
        <v>2.5734554508358348E-2</v>
      </c>
      <c r="F25" s="20">
        <v>4.9723616151341118E-2</v>
      </c>
      <c r="G25" s="20">
        <v>8.7798558910270122E-2</v>
      </c>
      <c r="H25" s="20">
        <v>3.6756701588297289E-2</v>
      </c>
      <c r="I25" s="20">
        <v>7.7220113211090985E-2</v>
      </c>
      <c r="J25" s="20">
        <v>0.11147597228504266</v>
      </c>
      <c r="K25" s="20">
        <v>0.17400796564992999</v>
      </c>
      <c r="L25" s="20">
        <v>3.5453378636480543E-2</v>
      </c>
      <c r="M25" s="20">
        <v>8.3033683606534056E-2</v>
      </c>
      <c r="N25" s="20">
        <f>(N20/N17)/MONTH($N$4)*12</f>
        <v>0.17894268776913436</v>
      </c>
    </row>
    <row r="26" spans="1:14" s="1" customFormat="1" ht="19.5" customHeight="1" x14ac:dyDescent="0.25">
      <c r="A26" s="19" t="s">
        <v>17</v>
      </c>
      <c r="B26" s="21" t="s">
        <v>47</v>
      </c>
      <c r="C26" s="20">
        <v>0.15621016083497982</v>
      </c>
      <c r="D26" s="20">
        <v>0.15073324017559406</v>
      </c>
      <c r="E26" s="20">
        <v>0.15195012047885631</v>
      </c>
      <c r="F26" s="20">
        <v>0.15251179151602229</v>
      </c>
      <c r="G26" s="20">
        <v>0.15176602698903277</v>
      </c>
      <c r="H26" s="20">
        <v>0.1444857480119916</v>
      </c>
      <c r="I26" s="20">
        <v>0.14912378973687787</v>
      </c>
      <c r="J26" s="20">
        <v>0.15149331641833225</v>
      </c>
      <c r="K26" s="20">
        <v>0.15465874450862965</v>
      </c>
      <c r="L26" s="20">
        <v>0.16656207291313155</v>
      </c>
      <c r="M26" s="20">
        <v>0.16856088242317788</v>
      </c>
      <c r="N26" s="20">
        <v>0.17399999999999999</v>
      </c>
    </row>
    <row r="27" spans="1:14" s="1" customFormat="1" ht="19.5" customHeight="1" x14ac:dyDescent="0.25">
      <c r="A27" s="13" t="s">
        <v>18</v>
      </c>
      <c r="B27" s="11" t="s">
        <v>48</v>
      </c>
      <c r="C27" s="22">
        <v>0.77693000684103175</v>
      </c>
      <c r="D27" s="22">
        <v>0.67790901404492898</v>
      </c>
      <c r="E27" s="22">
        <v>0.86325669937100458</v>
      </c>
      <c r="F27" s="22">
        <v>0.71024027248858235</v>
      </c>
      <c r="G27" s="22">
        <v>0.81027912774062083</v>
      </c>
      <c r="H27" s="22">
        <v>0.69253874827627016</v>
      </c>
      <c r="I27" s="22">
        <v>0.8329486629307451</v>
      </c>
      <c r="J27" s="22">
        <v>0.73963772212306766</v>
      </c>
      <c r="K27" s="22">
        <v>0.68647949682670883</v>
      </c>
      <c r="L27" s="22">
        <v>0.80467295404307049</v>
      </c>
      <c r="M27" s="22">
        <v>0.85869374909707796</v>
      </c>
      <c r="N27" s="22">
        <f>'[1]PN14.01'!$F$11</f>
        <v>0.71333673989259971</v>
      </c>
    </row>
    <row r="28" spans="1:14" s="1" customFormat="1" ht="19.5" customHeight="1" x14ac:dyDescent="0.25">
      <c r="A28" s="13" t="s">
        <v>19</v>
      </c>
      <c r="B28" s="11" t="s">
        <v>49</v>
      </c>
      <c r="C28" s="23">
        <v>7</v>
      </c>
      <c r="D28" s="23">
        <v>7</v>
      </c>
      <c r="E28" s="23">
        <v>7</v>
      </c>
      <c r="F28" s="23">
        <v>7</v>
      </c>
      <c r="G28" s="23">
        <v>7</v>
      </c>
      <c r="H28" s="23">
        <v>7</v>
      </c>
      <c r="I28" s="23">
        <v>7</v>
      </c>
      <c r="J28" s="23">
        <v>7</v>
      </c>
      <c r="K28" s="23">
        <v>7</v>
      </c>
      <c r="L28" s="23">
        <v>7</v>
      </c>
      <c r="M28" s="23">
        <v>7</v>
      </c>
      <c r="N28" s="23">
        <f>'[1]MI17.01'!$D$11</f>
        <v>7</v>
      </c>
    </row>
    <row r="29" spans="1:14" s="1" customFormat="1" ht="19.5" customHeight="1" x14ac:dyDescent="0.25">
      <c r="A29" s="13" t="s">
        <v>20</v>
      </c>
      <c r="B29" s="11" t="s">
        <v>50</v>
      </c>
      <c r="C29" s="23">
        <v>36</v>
      </c>
      <c r="D29" s="23">
        <v>37</v>
      </c>
      <c r="E29" s="23">
        <v>37</v>
      </c>
      <c r="F29" s="23">
        <v>36</v>
      </c>
      <c r="G29" s="23">
        <v>36</v>
      </c>
      <c r="H29" s="23">
        <v>36</v>
      </c>
      <c r="I29" s="23">
        <v>36</v>
      </c>
      <c r="J29" s="23">
        <v>35</v>
      </c>
      <c r="K29" s="23">
        <v>36</v>
      </c>
      <c r="L29" s="23">
        <v>36</v>
      </c>
      <c r="M29" s="23">
        <v>36</v>
      </c>
      <c r="N29" s="23">
        <f>'[1]MI17.01'!$D$12</f>
        <v>36</v>
      </c>
    </row>
    <row r="30" spans="1:14" s="1" customFormat="1" ht="19.5" customHeight="1" x14ac:dyDescent="0.25">
      <c r="A30" s="13" t="s">
        <v>21</v>
      </c>
      <c r="B30" s="11" t="s">
        <v>51</v>
      </c>
      <c r="C30" s="23">
        <v>19</v>
      </c>
      <c r="D30" s="23">
        <v>20</v>
      </c>
      <c r="E30" s="23">
        <v>22</v>
      </c>
      <c r="F30" s="23">
        <v>23</v>
      </c>
      <c r="G30" s="23">
        <v>23</v>
      </c>
      <c r="H30" s="23">
        <v>23</v>
      </c>
      <c r="I30" s="23">
        <v>24</v>
      </c>
      <c r="J30" s="23">
        <v>24</v>
      </c>
      <c r="K30" s="23">
        <v>24</v>
      </c>
      <c r="L30" s="23">
        <v>24</v>
      </c>
      <c r="M30" s="23">
        <v>25</v>
      </c>
      <c r="N30" s="23">
        <v>25</v>
      </c>
    </row>
    <row r="31" spans="1:14" s="1" customFormat="1" ht="19.5" customHeight="1" x14ac:dyDescent="0.25">
      <c r="A31" s="13" t="s">
        <v>22</v>
      </c>
      <c r="B31" s="11" t="s">
        <v>52</v>
      </c>
      <c r="C31" s="23">
        <v>92</v>
      </c>
      <c r="D31" s="23">
        <v>290</v>
      </c>
      <c r="E31" s="23">
        <v>290</v>
      </c>
      <c r="F31" s="23">
        <v>290</v>
      </c>
      <c r="G31" s="23">
        <v>290</v>
      </c>
      <c r="H31" s="23">
        <v>170</v>
      </c>
      <c r="I31" s="23">
        <v>172</v>
      </c>
      <c r="J31" s="23">
        <v>96</v>
      </c>
      <c r="K31" s="23">
        <v>97</v>
      </c>
      <c r="L31" s="23">
        <v>97</v>
      </c>
      <c r="M31" s="23">
        <v>97</v>
      </c>
      <c r="N31" s="23">
        <v>155</v>
      </c>
    </row>
    <row r="32" spans="1:14" s="1" customFormat="1" ht="19.5" customHeight="1" x14ac:dyDescent="0.25">
      <c r="A32" s="13" t="s">
        <v>23</v>
      </c>
      <c r="B32" s="11" t="s">
        <v>53</v>
      </c>
      <c r="C32" s="23">
        <v>32076</v>
      </c>
      <c r="D32" s="23">
        <v>35241</v>
      </c>
      <c r="E32" s="23">
        <v>37773</v>
      </c>
      <c r="F32" s="23">
        <v>42762</v>
      </c>
      <c r="G32" s="23">
        <v>45254</v>
      </c>
      <c r="H32" s="23">
        <v>50186</v>
      </c>
      <c r="I32" s="23">
        <v>53315</v>
      </c>
      <c r="J32" s="23">
        <v>51108</v>
      </c>
      <c r="K32" s="23">
        <v>52449</v>
      </c>
      <c r="L32" s="23">
        <v>45956</v>
      </c>
      <c r="M32" s="23">
        <v>46632</v>
      </c>
      <c r="N32" s="23">
        <v>47972</v>
      </c>
    </row>
  </sheetData>
  <mergeCells count="3">
    <mergeCell ref="A3:N3"/>
    <mergeCell ref="A2:N2"/>
    <mergeCell ref="A1:N1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Tj</vt:lpstr>
      <vt:lpstr>dateDamanition</vt:lpstr>
      <vt:lpstr>Tj!Print_Area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dcterms:created xsi:type="dcterms:W3CDTF">2020-05-01T03:27:43Z</dcterms:created>
  <dcterms:modified xsi:type="dcterms:W3CDTF">2022-11-22T11:57:30Z</dcterms:modified>
</cp:coreProperties>
</file>